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nual Budget Kwak" sheetId="1" r:id="rId4"/>
    <sheet state="visible" name="General association costs" sheetId="2" r:id="rId5"/>
    <sheet state="visible" name="Transcending committee" sheetId="3" r:id="rId6"/>
    <sheet state="visible" name="Board costs" sheetId="4" r:id="rId7"/>
    <sheet state="visible" name="Travel committee" sheetId="5" r:id="rId8"/>
    <sheet state="visible" name="Study committee" sheetId="6" r:id="rId9"/>
    <sheet state="visible" name="Social committee" sheetId="7" r:id="rId10"/>
  </sheets>
  <definedNames>
    <definedName hidden="1" localSheetId="0" name="Z_6456A7F9_07EA_42B8_8D6A_C3577675CA5E_.wvu.FilterData">'Annual Budget Kwak'!$C$16:$H$19</definedName>
  </definedNames>
  <calcPr/>
  <customWorkbookViews>
    <customWorkbookView activeSheetId="0" maximized="1" tabRatio="600" windowHeight="0" windowWidth="0" guid="{6456A7F9-07EA-42B8-8D6A-C3577675CA5E}" name="Filter 1"/>
  </customWorkbookViews>
  <extLst>
    <ext uri="GoogleSheetsCustomDataVersion1">
      <go:sheetsCustomData xmlns:go="http://customooxmlschemas.google.com/" r:id="rId11" roundtripDataSignature="AMtx7mjrrMJxtZrW4pOr4e2WSnJgPR5pVg=="/>
    </ext>
  </extLst>
</workbook>
</file>

<file path=xl/sharedStrings.xml><?xml version="1.0" encoding="utf-8"?>
<sst xmlns="http://schemas.openxmlformats.org/spreadsheetml/2006/main" count="149" uniqueCount="96">
  <si>
    <t>Half-year Actuals Kwakiutl 2020-2021</t>
  </si>
  <si>
    <t>TOTALS</t>
  </si>
  <si>
    <t>RESERVED</t>
  </si>
  <si>
    <t>Description</t>
  </si>
  <si>
    <t>Specification</t>
  </si>
  <si>
    <t xml:space="preserve">Expenses </t>
  </si>
  <si>
    <t>Income</t>
  </si>
  <si>
    <t xml:space="preserve">Savings account </t>
  </si>
  <si>
    <t>Subsidy application</t>
  </si>
  <si>
    <t>Balance</t>
  </si>
  <si>
    <t>Result</t>
  </si>
  <si>
    <t>Member contribution</t>
  </si>
  <si>
    <t>Sponsorship Athenaeum</t>
  </si>
  <si>
    <t>External sponsors</t>
  </si>
  <si>
    <t>Lustrum</t>
  </si>
  <si>
    <t>General association costs</t>
  </si>
  <si>
    <t>Board costs</t>
  </si>
  <si>
    <t>Transcending committee</t>
  </si>
  <si>
    <t>Travel committee</t>
  </si>
  <si>
    <t>-</t>
  </si>
  <si>
    <t>Study committee</t>
  </si>
  <si>
    <t>Social committee</t>
  </si>
  <si>
    <t>Total</t>
  </si>
  <si>
    <t>Expenses</t>
  </si>
  <si>
    <t xml:space="preserve">• Bank charges </t>
  </si>
  <si>
    <t>• Office supplies</t>
  </si>
  <si>
    <t xml:space="preserve">• Corona prevention supplies </t>
  </si>
  <si>
    <t>Masks, gloves, gel etc.</t>
  </si>
  <si>
    <t>• General member meeting</t>
  </si>
  <si>
    <t>• Website</t>
  </si>
  <si>
    <t>Maintenance costs</t>
  </si>
  <si>
    <t>• Accounting program Conscribo</t>
  </si>
  <si>
    <t>• Constitution Borrel</t>
  </si>
  <si>
    <t xml:space="preserve">• Board clothes </t>
  </si>
  <si>
    <t>• Contribution LaSSA</t>
  </si>
  <si>
    <t>• Membership FV FMG</t>
  </si>
  <si>
    <t xml:space="preserve">• Membership ASVA </t>
  </si>
  <si>
    <t>• Costs mini Cul</t>
  </si>
  <si>
    <t>• Costs Cul (2x95)</t>
  </si>
  <si>
    <t>• Promotion</t>
  </si>
  <si>
    <t>• Member loyalty</t>
  </si>
  <si>
    <t>• Buffer</t>
  </si>
  <si>
    <t>6% above costs</t>
  </si>
  <si>
    <t>Total general association costs</t>
  </si>
  <si>
    <t>Sudsidy application</t>
  </si>
  <si>
    <t>• Introduction day</t>
  </si>
  <si>
    <t>• Kwak traveling</t>
  </si>
  <si>
    <t>• First year's hours</t>
  </si>
  <si>
    <t>100-</t>
  </si>
  <si>
    <t>Total transcending committee</t>
  </si>
  <si>
    <t xml:space="preserve">Description </t>
  </si>
  <si>
    <t>• Board transfer</t>
  </si>
  <si>
    <t xml:space="preserve">• Board activity </t>
  </si>
  <si>
    <t xml:space="preserve">• Courses </t>
  </si>
  <si>
    <t>bv. ASVA cursus teambuilding</t>
  </si>
  <si>
    <t>• Constitutionborrels</t>
  </si>
  <si>
    <t>Present Partners</t>
  </si>
  <si>
    <t xml:space="preserve">• Audit committee </t>
  </si>
  <si>
    <t xml:space="preserve">• Interview committee </t>
  </si>
  <si>
    <t xml:space="preserve">• Interviews </t>
  </si>
  <si>
    <t>Totaal management costs</t>
  </si>
  <si>
    <t>• Introductionweekend</t>
  </si>
  <si>
    <t>• Hitchhiking competition</t>
  </si>
  <si>
    <t>• Hunsel Antro weekend</t>
  </si>
  <si>
    <t xml:space="preserve">• Study trip </t>
  </si>
  <si>
    <t>Total travel committee</t>
  </si>
  <si>
    <t>• Congres</t>
  </si>
  <si>
    <t>• Workshops Study counseling</t>
  </si>
  <si>
    <t>• Movie Festival</t>
  </si>
  <si>
    <t>• Career Commitee</t>
  </si>
  <si>
    <t>• Lectures (2x)</t>
  </si>
  <si>
    <t>• Movie Night (4x)</t>
  </si>
  <si>
    <t>€250.- at a time</t>
  </si>
  <si>
    <t xml:space="preserve">• The Other Perspective (2x) </t>
  </si>
  <si>
    <t>€150,- at a time; i.c.w. other associations</t>
  </si>
  <si>
    <t>• Family day</t>
  </si>
  <si>
    <t>• First years activity</t>
  </si>
  <si>
    <t>6%  above costs, without congres</t>
  </si>
  <si>
    <t>Total study committee</t>
  </si>
  <si>
    <t>• 3 parties</t>
  </si>
  <si>
    <t>i.c.w. other associations</t>
  </si>
  <si>
    <t>• End event</t>
  </si>
  <si>
    <t>i.c.w. other associations &amp; teachers</t>
  </si>
  <si>
    <t>• Theme borrel (3x)</t>
  </si>
  <si>
    <t>€85,- at a time</t>
  </si>
  <si>
    <t>• Gala</t>
  </si>
  <si>
    <t>• Meeting activities</t>
  </si>
  <si>
    <t>• Open Stage</t>
  </si>
  <si>
    <t>• Sinterklaas borrel</t>
  </si>
  <si>
    <t>Students &amp; teachers</t>
  </si>
  <si>
    <t>• New year borrel</t>
  </si>
  <si>
    <t>• Internationalization</t>
  </si>
  <si>
    <t>• Social &amp; study activity</t>
  </si>
  <si>
    <t>• Active member activity</t>
  </si>
  <si>
    <t>6% above costs, without 3 parties</t>
  </si>
  <si>
    <t>Total social committee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</si>
</sst>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 [$€-413]\ * #,##0.00_ ;_ [$€-413]\ * \-#,##0.00_ ;_ [$€-413]\ * \-??_ ;_ @_ "/>
    <numFmt numFmtId="165" formatCode="[$€-2]\ #,##0.00"/>
    <numFmt numFmtId="166" formatCode="_ &quot;€&quot;\ * #,##0.00_ ;_ &quot;€&quot;\ * \-#,##0.00_ ;_ &quot;€&quot;\ * &quot;-&quot;??_ ;_ @_ "/>
  </numFmts>
  <fonts count="31">
    <font>
      <sz val="10.0"/>
      <color rgb="FF000000"/>
      <name val="Arial"/>
    </font>
    <font>
      <b/>
      <sz val="20.0"/>
      <color rgb="FF000000"/>
      <name val="Arial"/>
    </font>
    <font>
      <sz val="11.0"/>
      <color theme="1"/>
      <name val="Calibri"/>
    </font>
    <font>
      <b/>
      <sz val="16.0"/>
      <color rgb="FF000000"/>
      <name val="Arial"/>
    </font>
    <font>
      <b/>
      <i/>
      <sz val="11.0"/>
      <color rgb="FF000000"/>
      <name val="Arial"/>
    </font>
    <font>
      <sz val="11.0"/>
      <color rgb="FF000000"/>
      <name val="Arial"/>
    </font>
    <font>
      <sz val="11.0"/>
      <color rgb="FF000000"/>
      <name val="Shonar bangla"/>
    </font>
    <font>
      <color rgb="FFFF9900"/>
      <name val="Calibri"/>
    </font>
    <font>
      <sz val="11.0"/>
      <color theme="1"/>
      <name val="Arial"/>
    </font>
    <font>
      <color rgb="FFFF0000"/>
      <name val="Calibri"/>
    </font>
    <font>
      <sz val="11.0"/>
      <color theme="1"/>
      <name val="Shonar bangla"/>
    </font>
    <font>
      <b/>
      <i/>
      <sz val="11.0"/>
      <color rgb="FF000000"/>
      <name val="Shonar bangla"/>
    </font>
    <font>
      <sz val="11.0"/>
      <color rgb="FF000000"/>
      <name val="Inconsolata"/>
    </font>
    <font>
      <b/>
      <sz val="11.0"/>
      <color theme="1"/>
      <name val="Calibri"/>
    </font>
    <font>
      <color theme="1"/>
      <name val="Calibri"/>
    </font>
    <font>
      <b/>
      <sz val="11.0"/>
      <color rgb="FF000000"/>
      <name val="Arial"/>
    </font>
    <font>
      <b/>
      <sz val="11.0"/>
      <name val="Arial"/>
    </font>
    <font>
      <b/>
      <i/>
      <sz val="11.0"/>
      <name val="Arial"/>
    </font>
    <font>
      <sz val="11.0"/>
      <name val="Arial"/>
    </font>
    <font>
      <i/>
      <sz val="11.0"/>
      <color rgb="FF000000"/>
      <name val="Arial"/>
    </font>
    <font>
      <b/>
      <sz val="11.0"/>
      <color theme="1"/>
      <name val="Arial"/>
    </font>
    <font>
      <b/>
      <i/>
      <sz val="11.0"/>
      <color theme="1"/>
      <name val="Arial"/>
    </font>
    <font>
      <color rgb="FF000000"/>
      <name val="Calibri"/>
    </font>
    <font>
      <i/>
      <sz val="11.0"/>
      <color theme="1"/>
      <name val="Arial"/>
    </font>
    <font>
      <b/>
      <i/>
      <sz val="11.0"/>
      <color theme="1"/>
      <name val="Shonar bangla"/>
    </font>
    <font>
      <i/>
      <sz val="11.0"/>
      <color rgb="FF000000"/>
      <name val="Shonar bangla"/>
    </font>
    <font>
      <sz val="11.0"/>
      <color rgb="FFF6B26B"/>
      <name val="Calibri"/>
    </font>
    <font>
      <sz val="11.0"/>
    </font>
    <font>
      <i/>
      <sz val="11.0"/>
      <color theme="1"/>
      <name val="Shonar bangla"/>
    </font>
    <font>
      <b/>
      <sz val="11.0"/>
      <color rgb="FF000000"/>
      <name val="Shonar bangla"/>
    </font>
    <font>
      <b/>
      <sz val="11.0"/>
      <color theme="1"/>
      <name val="Shonar bangla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5">
    <border/>
    <border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righ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2" fillId="2" fontId="3" numFmtId="0" xfId="0" applyAlignment="1" applyBorder="1" applyFill="1" applyFont="1">
      <alignment shrinkToFit="0" wrapText="1"/>
    </xf>
    <xf borderId="3" fillId="2" fontId="3" numFmtId="0" xfId="0" applyAlignment="1" applyBorder="1" applyFont="1">
      <alignment shrinkToFit="0" wrapText="0"/>
    </xf>
    <xf borderId="3" fillId="2" fontId="2" numFmtId="0" xfId="0" applyAlignment="1" applyBorder="1" applyFont="1">
      <alignment vertical="bottom"/>
    </xf>
    <xf borderId="1" fillId="2" fontId="2" numFmtId="0" xfId="0" applyAlignment="1" applyBorder="1" applyFont="1">
      <alignment vertical="bottom"/>
    </xf>
    <xf borderId="4" fillId="2" fontId="2" numFmtId="0" xfId="0" applyAlignment="1" applyBorder="1" applyFont="1">
      <alignment vertical="bottom"/>
    </xf>
    <xf borderId="5" fillId="0" fontId="4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6" fillId="0" fontId="4" numFmtId="0" xfId="0" applyAlignment="1" applyBorder="1" applyFont="1">
      <alignment readingOrder="0" vertical="bottom"/>
    </xf>
    <xf borderId="5" fillId="0" fontId="5" numFmtId="0" xfId="0" applyAlignment="1" applyBorder="1" applyFont="1">
      <alignment vertical="bottom"/>
    </xf>
    <xf borderId="0" fillId="0" fontId="2" numFmtId="164" xfId="0" applyAlignment="1" applyFont="1" applyNumberFormat="1">
      <alignment vertical="bottom"/>
    </xf>
    <xf borderId="0" fillId="0" fontId="5" numFmtId="164" xfId="0" applyAlignment="1" applyFont="1" applyNumberFormat="1">
      <alignment horizontal="right" readingOrder="0" vertical="bottom"/>
    </xf>
    <xf borderId="0" fillId="0" fontId="6" numFmtId="164" xfId="0" applyAlignment="1" applyFont="1" applyNumberFormat="1">
      <alignment horizontal="right" vertical="bottom"/>
    </xf>
    <xf borderId="6" fillId="0" fontId="6" numFmtId="164" xfId="0" applyAlignment="1" applyBorder="1" applyFont="1" applyNumberFormat="1">
      <alignment horizontal="right" vertical="bottom"/>
    </xf>
    <xf borderId="0" fillId="0" fontId="7" numFmtId="0" xfId="0" applyFont="1"/>
    <xf borderId="5" fillId="0" fontId="8" numFmtId="0" xfId="0" applyAlignment="1" applyBorder="1" applyFont="1">
      <alignment vertical="bottom"/>
    </xf>
    <xf borderId="0" fillId="0" fontId="8" numFmtId="164" xfId="0" applyAlignment="1" applyFont="1" applyNumberFormat="1">
      <alignment horizontal="right" readingOrder="0" vertical="bottom"/>
    </xf>
    <xf borderId="6" fillId="0" fontId="5" numFmtId="164" xfId="0" applyAlignment="1" applyBorder="1" applyFont="1" applyNumberFormat="1">
      <alignment horizontal="right" readingOrder="0" vertical="bottom"/>
    </xf>
    <xf borderId="0" fillId="0" fontId="9" numFmtId="0" xfId="0" applyFont="1"/>
    <xf borderId="0" fillId="0" fontId="5" numFmtId="164" xfId="0" applyAlignment="1" applyFont="1" applyNumberFormat="1">
      <alignment horizontal="right" vertical="bottom"/>
    </xf>
    <xf borderId="0" fillId="0" fontId="6" numFmtId="165" xfId="0" applyAlignment="1" applyFont="1" applyNumberFormat="1">
      <alignment horizontal="right" vertical="bottom"/>
    </xf>
    <xf borderId="0" fillId="0" fontId="10" numFmtId="164" xfId="0" applyAlignment="1" applyFont="1" applyNumberFormat="1">
      <alignment horizontal="right" vertical="bottom"/>
    </xf>
    <xf borderId="0" fillId="0" fontId="5" numFmtId="165" xfId="0" applyAlignment="1" applyFont="1" applyNumberFormat="1">
      <alignment horizontal="right" readingOrder="0" vertical="bottom"/>
    </xf>
    <xf borderId="0" fillId="0" fontId="6" numFmtId="164" xfId="0" applyAlignment="1" applyFont="1" applyNumberFormat="1">
      <alignment horizontal="right"/>
    </xf>
    <xf borderId="0" fillId="0" fontId="8" numFmtId="164" xfId="0" applyAlignment="1" applyFont="1" applyNumberFormat="1">
      <alignment vertical="bottom"/>
    </xf>
    <xf borderId="5" fillId="0" fontId="10" numFmtId="0" xfId="0" applyAlignment="1" applyBorder="1" applyFont="1">
      <alignment vertical="bottom"/>
    </xf>
    <xf borderId="6" fillId="0" fontId="2" numFmtId="164" xfId="0" applyAlignment="1" applyBorder="1" applyFont="1" applyNumberFormat="1">
      <alignment vertical="bottom"/>
    </xf>
    <xf borderId="7" fillId="0" fontId="4" numFmtId="0" xfId="0" applyAlignment="1" applyBorder="1" applyFont="1">
      <alignment vertical="bottom"/>
    </xf>
    <xf borderId="8" fillId="0" fontId="2" numFmtId="0" xfId="0" applyAlignment="1" applyBorder="1" applyFont="1">
      <alignment vertical="bottom"/>
    </xf>
    <xf borderId="8" fillId="0" fontId="11" numFmtId="164" xfId="0" applyBorder="1" applyFont="1" applyNumberFormat="1"/>
    <xf borderId="8" fillId="0" fontId="4" numFmtId="164" xfId="0" applyBorder="1" applyFont="1" applyNumberFormat="1"/>
    <xf borderId="8" fillId="3" fontId="11" numFmtId="164" xfId="0" applyAlignment="1" applyBorder="1" applyFill="1" applyFont="1" applyNumberFormat="1">
      <alignment horizontal="right"/>
    </xf>
    <xf borderId="9" fillId="3" fontId="11" numFmtId="164" xfId="0" applyAlignment="1" applyBorder="1" applyFont="1" applyNumberFormat="1">
      <alignment horizontal="right"/>
    </xf>
    <xf borderId="0" fillId="3" fontId="12" numFmtId="4" xfId="0" applyFont="1" applyNumberFormat="1"/>
    <xf borderId="0" fillId="0" fontId="13" numFmtId="0" xfId="0" applyFont="1"/>
    <xf borderId="0" fillId="0" fontId="2" numFmtId="0" xfId="0" applyFont="1"/>
    <xf borderId="0" fillId="0" fontId="14" numFmtId="0" xfId="0" applyFont="1"/>
    <xf borderId="10" fillId="2" fontId="15" numFmtId="0" xfId="0" applyAlignment="1" applyBorder="1" applyFont="1">
      <alignment vertical="bottom"/>
    </xf>
    <xf borderId="11" fillId="2" fontId="15" numFmtId="0" xfId="0" applyAlignment="1" applyBorder="1" applyFont="1">
      <alignment shrinkToFit="0" vertical="bottom" wrapText="0"/>
    </xf>
    <xf borderId="11" fillId="2" fontId="2" numFmtId="0" xfId="0" applyAlignment="1" applyBorder="1" applyFont="1">
      <alignment vertical="bottom"/>
    </xf>
    <xf borderId="12" fillId="2" fontId="2" numFmtId="0" xfId="0" applyAlignment="1" applyBorder="1" applyFont="1">
      <alignment vertical="bottom"/>
    </xf>
    <xf borderId="0" fillId="2" fontId="16" numFmtId="0" xfId="0" applyAlignment="1" applyFont="1">
      <alignment readingOrder="0"/>
    </xf>
    <xf borderId="0" fillId="0" fontId="16" numFmtId="0" xfId="0" applyAlignment="1" applyFont="1">
      <alignment readingOrder="0"/>
    </xf>
    <xf borderId="13" fillId="0" fontId="17" numFmtId="165" xfId="0" applyAlignment="1" applyBorder="1" applyFont="1" applyNumberFormat="1">
      <alignment readingOrder="0"/>
    </xf>
    <xf borderId="5" fillId="3" fontId="5" numFmtId="0" xfId="0" applyAlignment="1" applyBorder="1" applyFont="1">
      <alignment vertical="bottom"/>
    </xf>
    <xf borderId="0" fillId="3" fontId="5" numFmtId="164" xfId="0" applyAlignment="1" applyFont="1" applyNumberFormat="1">
      <alignment horizontal="right" readingOrder="0" vertical="bottom"/>
    </xf>
    <xf borderId="0" fillId="0" fontId="5" numFmtId="166" xfId="0" applyAlignment="1" applyFont="1" applyNumberFormat="1">
      <alignment horizontal="right" readingOrder="0" vertical="bottom"/>
    </xf>
    <xf borderId="6" fillId="0" fontId="18" numFmtId="165" xfId="0" applyAlignment="1" applyBorder="1" applyFont="1" applyNumberFormat="1">
      <alignment readingOrder="0"/>
    </xf>
    <xf borderId="0" fillId="0" fontId="18" numFmtId="165" xfId="0" applyAlignment="1" applyFont="1" applyNumberFormat="1">
      <alignment readingOrder="0"/>
    </xf>
    <xf borderId="0" fillId="3" fontId="8" numFmtId="164" xfId="0" applyAlignment="1" applyFont="1" applyNumberFormat="1">
      <alignment horizontal="right" readingOrder="0" vertical="bottom"/>
    </xf>
    <xf borderId="6" fillId="0" fontId="8" numFmtId="165" xfId="0" applyBorder="1" applyFont="1" applyNumberFormat="1"/>
    <xf borderId="0" fillId="0" fontId="8" numFmtId="0" xfId="0" applyAlignment="1" applyFont="1">
      <alignment vertical="bottom"/>
    </xf>
    <xf borderId="5" fillId="3" fontId="8" numFmtId="0" xfId="0" applyAlignment="1" applyBorder="1" applyFont="1">
      <alignment vertical="bottom"/>
    </xf>
    <xf borderId="6" fillId="0" fontId="8" numFmtId="165" xfId="0" applyAlignment="1" applyBorder="1" applyFont="1" applyNumberFormat="1">
      <alignment readingOrder="0"/>
    </xf>
    <xf borderId="0" fillId="3" fontId="5" numFmtId="0" xfId="0" applyAlignment="1" applyFont="1">
      <alignment vertical="bottom"/>
    </xf>
    <xf borderId="0" fillId="3" fontId="8" numFmtId="0" xfId="0" applyAlignment="1" applyFont="1">
      <alignment vertical="bottom"/>
    </xf>
    <xf borderId="0" fillId="3" fontId="2" numFmtId="0" xfId="0" applyAlignment="1" applyFont="1">
      <alignment vertical="bottom"/>
    </xf>
    <xf borderId="0" fillId="3" fontId="5" numFmtId="164" xfId="0" applyAlignment="1" applyFont="1" applyNumberFormat="1">
      <alignment horizontal="right" vertical="bottom"/>
    </xf>
    <xf borderId="5" fillId="3" fontId="6" numFmtId="0" xfId="0" applyAlignment="1" applyBorder="1" applyFont="1">
      <alignment vertical="bottom"/>
    </xf>
    <xf borderId="5" fillId="3" fontId="19" numFmtId="0" xfId="0" applyAlignment="1" applyBorder="1" applyFont="1">
      <alignment vertical="bottom"/>
    </xf>
    <xf borderId="0" fillId="0" fontId="11" numFmtId="164" xfId="0" applyAlignment="1" applyFont="1" applyNumberFormat="1">
      <alignment horizontal="right" vertical="bottom"/>
    </xf>
    <xf borderId="0" fillId="0" fontId="11" numFmtId="166" xfId="0" applyAlignment="1" applyFont="1" applyNumberFormat="1">
      <alignment horizontal="right" vertical="bottom"/>
    </xf>
    <xf borderId="6" fillId="0" fontId="20" numFmtId="165" xfId="0" applyBorder="1" applyFont="1" applyNumberFormat="1"/>
    <xf borderId="0" fillId="0" fontId="18" numFmtId="165" xfId="0" applyFont="1" applyNumberFormat="1"/>
    <xf borderId="0" fillId="3" fontId="14" numFmtId="0" xfId="0" applyFont="1"/>
    <xf borderId="10" fillId="2" fontId="20" numFmtId="0" xfId="0" applyAlignment="1" applyBorder="1" applyFont="1">
      <alignment vertical="bottom"/>
    </xf>
    <xf borderId="12" fillId="2" fontId="2" numFmtId="166" xfId="0" applyAlignment="1" applyBorder="1" applyFont="1" applyNumberFormat="1">
      <alignment vertical="bottom"/>
    </xf>
    <xf borderId="5" fillId="0" fontId="21" numFmtId="0" xfId="0" applyAlignment="1" applyBorder="1" applyFont="1">
      <alignment vertical="bottom"/>
    </xf>
    <xf borderId="0" fillId="0" fontId="21" numFmtId="0" xfId="0" applyAlignment="1" applyFont="1">
      <alignment vertical="bottom"/>
    </xf>
    <xf borderId="0" fillId="0" fontId="21" numFmtId="166" xfId="0" applyAlignment="1" applyFont="1" applyNumberFormat="1">
      <alignment vertical="bottom"/>
    </xf>
    <xf borderId="0" fillId="0" fontId="8" numFmtId="164" xfId="0" applyAlignment="1" applyFont="1" applyNumberFormat="1">
      <alignment horizontal="right" vertical="bottom"/>
    </xf>
    <xf borderId="0" fillId="0" fontId="8" numFmtId="166" xfId="0" applyAlignment="1" applyFont="1" applyNumberFormat="1">
      <alignment horizontal="right" readingOrder="0" vertical="bottom"/>
    </xf>
    <xf borderId="0" fillId="0" fontId="22" numFmtId="0" xfId="0" applyFont="1"/>
    <xf borderId="0" fillId="0" fontId="8" numFmtId="165" xfId="0" applyAlignment="1" applyFont="1" applyNumberFormat="1">
      <alignment horizontal="right" readingOrder="0" vertical="bottom"/>
    </xf>
    <xf borderId="0" fillId="0" fontId="23" numFmtId="0" xfId="0" applyAlignment="1" applyFont="1">
      <alignment shrinkToFit="0" vertical="bottom" wrapText="0"/>
    </xf>
    <xf borderId="0" fillId="0" fontId="24" numFmtId="164" xfId="0" applyAlignment="1" applyFont="1" applyNumberFormat="1">
      <alignment horizontal="right" vertical="bottom"/>
    </xf>
    <xf borderId="0" fillId="0" fontId="16" numFmtId="165" xfId="0" applyAlignment="1" applyFont="1" applyNumberFormat="1">
      <alignment readingOrder="0"/>
    </xf>
    <xf borderId="0" fillId="0" fontId="4" numFmtId="166" xfId="0" applyAlignment="1" applyFont="1" applyNumberFormat="1">
      <alignment vertical="bottom"/>
    </xf>
    <xf borderId="13" fillId="0" fontId="17" numFmtId="0" xfId="0" applyAlignment="1" applyBorder="1" applyFont="1">
      <alignment readingOrder="0"/>
    </xf>
    <xf borderId="0" fillId="0" fontId="18" numFmtId="0" xfId="0" applyFont="1"/>
    <xf borderId="5" fillId="0" fontId="19" numFmtId="0" xfId="0" applyAlignment="1" applyBorder="1" applyFont="1">
      <alignment vertical="bottom"/>
    </xf>
    <xf borderId="0" fillId="0" fontId="14" numFmtId="165" xfId="0" applyFont="1" applyNumberFormat="1"/>
    <xf borderId="14" fillId="2" fontId="2" numFmtId="166" xfId="0" applyAlignment="1" applyBorder="1" applyFont="1" applyNumberFormat="1">
      <alignment vertical="bottom"/>
    </xf>
    <xf borderId="6" fillId="0" fontId="4" numFmtId="166" xfId="0" applyAlignment="1" applyBorder="1" applyFont="1" applyNumberFormat="1">
      <alignment vertical="bottom"/>
    </xf>
    <xf borderId="0" fillId="0" fontId="5" numFmtId="0" xfId="0" applyAlignment="1" applyFont="1">
      <alignment vertical="bottom"/>
    </xf>
    <xf borderId="0" fillId="0" fontId="8" numFmtId="164" xfId="0" applyAlignment="1" applyFont="1" applyNumberFormat="1">
      <alignment readingOrder="0" vertical="bottom"/>
    </xf>
    <xf borderId="6" fillId="0" fontId="6" numFmtId="166" xfId="0" applyAlignment="1" applyBorder="1" applyFont="1" applyNumberFormat="1">
      <alignment horizontal="right" vertical="bottom"/>
    </xf>
    <xf borderId="0" fillId="0" fontId="18" numFmtId="0" xfId="0" applyAlignment="1" applyFont="1">
      <alignment readingOrder="0"/>
    </xf>
    <xf borderId="0" fillId="0" fontId="25" numFmtId="0" xfId="0" applyAlignment="1" applyFont="1">
      <alignment vertical="bottom"/>
    </xf>
    <xf borderId="0" fillId="0" fontId="26" numFmtId="164" xfId="0" applyAlignment="1" applyFont="1" applyNumberFormat="1">
      <alignment vertical="bottom"/>
    </xf>
    <xf borderId="0" fillId="0" fontId="27" numFmtId="0" xfId="0" applyAlignment="1" applyFont="1">
      <alignment readingOrder="0"/>
    </xf>
    <xf borderId="6" fillId="0" fontId="11" numFmtId="164" xfId="0" applyAlignment="1" applyBorder="1" applyFont="1" applyNumberFormat="1">
      <alignment horizontal="right" vertical="bottom"/>
    </xf>
    <xf borderId="5" fillId="3" fontId="4" numFmtId="0" xfId="0" applyAlignment="1" applyBorder="1" applyFont="1">
      <alignment vertical="bottom"/>
    </xf>
    <xf borderId="5" fillId="3" fontId="10" numFmtId="0" xfId="0" applyAlignment="1" applyBorder="1" applyFont="1">
      <alignment vertical="bottom"/>
    </xf>
    <xf borderId="0" fillId="0" fontId="19" numFmtId="0" xfId="0" applyAlignment="1" applyFont="1">
      <alignment vertical="bottom"/>
    </xf>
    <xf borderId="0" fillId="0" fontId="23" numFmtId="0" xfId="0" applyAlignment="1" applyFont="1">
      <alignment vertical="bottom"/>
    </xf>
    <xf borderId="0" fillId="0" fontId="28" numFmtId="0" xfId="0" applyAlignment="1" applyFont="1">
      <alignment vertical="bottom"/>
    </xf>
    <xf borderId="0" fillId="0" fontId="10" numFmtId="166" xfId="0" applyAlignment="1" applyFont="1" applyNumberFormat="1">
      <alignment horizontal="right" vertical="bottom"/>
    </xf>
    <xf borderId="0" fillId="0" fontId="6" numFmtId="0" xfId="0" applyAlignment="1" applyFont="1">
      <alignment vertical="bottom"/>
    </xf>
    <xf borderId="1" fillId="2" fontId="16" numFmtId="165" xfId="0" applyAlignment="1" applyBorder="1" applyFont="1" applyNumberFormat="1">
      <alignment readingOrder="0"/>
    </xf>
    <xf borderId="6" fillId="0" fontId="17" numFmtId="165" xfId="0" applyAlignment="1" applyBorder="1" applyFont="1" applyNumberFormat="1">
      <alignment readingOrder="0"/>
    </xf>
    <xf borderId="5" fillId="3" fontId="8" numFmtId="0" xfId="0" applyAlignment="1" applyBorder="1" applyFont="1">
      <alignment readingOrder="0" vertical="bottom"/>
    </xf>
    <xf borderId="0" fillId="3" fontId="8" numFmtId="0" xfId="0" applyFont="1"/>
    <xf borderId="0" fillId="0" fontId="8" numFmtId="0" xfId="0" applyFont="1"/>
    <xf borderId="0" fillId="0" fontId="8" numFmtId="165" xfId="0" applyFont="1" applyNumberFormat="1"/>
    <xf borderId="0" fillId="0" fontId="2" numFmtId="165" xfId="0" applyFont="1" applyNumberFormat="1"/>
    <xf borderId="0" fillId="0" fontId="29" numFmtId="164" xfId="0" applyAlignment="1" applyFont="1" applyNumberFormat="1">
      <alignment horizontal="right" vertical="bottom"/>
    </xf>
    <xf borderId="0" fillId="0" fontId="30" numFmtId="166" xfId="0" applyAlignment="1" applyFont="1" applyNumberFormat="1">
      <alignment horizontal="right" vertical="bottom"/>
    </xf>
  </cellXfs>
  <cellStyles count="1">
    <cellStyle xfId="0" name="Normal" builtinId="0"/>
  </cellStyles>
  <dxfs count="3"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9.29"/>
    <col customWidth="1" min="5" max="5" width="18.0"/>
    <col customWidth="1" min="6" max="6" width="21.57"/>
  </cols>
  <sheetData>
    <row r="1" ht="27.0" customHeight="1">
      <c r="A1" s="1" t="s">
        <v>0</v>
      </c>
      <c r="B1" s="2"/>
      <c r="C1" s="2"/>
      <c r="D1" s="2"/>
      <c r="E1" s="2"/>
      <c r="F1" s="2"/>
      <c r="G1" s="2"/>
      <c r="H1" s="2"/>
    </row>
    <row r="2" ht="15.75" customHeight="1">
      <c r="A2" s="3"/>
      <c r="B2" s="3"/>
      <c r="C2" s="3"/>
      <c r="D2" s="3"/>
      <c r="E2" s="3"/>
      <c r="F2" s="3"/>
      <c r="G2" s="3"/>
      <c r="H2" s="3"/>
    </row>
    <row r="3" ht="20.25" customHeight="1">
      <c r="A3" s="4" t="s">
        <v>1</v>
      </c>
      <c r="B3" s="5" t="s">
        <v>2</v>
      </c>
      <c r="C3" s="6"/>
      <c r="D3" s="6"/>
      <c r="E3" s="6"/>
      <c r="F3" s="6"/>
      <c r="G3" s="7"/>
      <c r="H3" s="8"/>
    </row>
    <row r="4" ht="15.7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2" t="s">
        <v>10</v>
      </c>
    </row>
    <row r="5" ht="15.75" customHeight="1">
      <c r="A5" s="13" t="s">
        <v>11</v>
      </c>
      <c r="B5" s="2"/>
      <c r="C5" s="14"/>
      <c r="D5" s="15">
        <v>3212.42</v>
      </c>
      <c r="E5" s="14"/>
      <c r="F5" s="14"/>
      <c r="G5" s="16"/>
      <c r="H5" s="17">
        <f t="shared" ref="H5:H6" si="1">F5+D5-C5</f>
        <v>3212.42</v>
      </c>
      <c r="I5" s="18"/>
    </row>
    <row r="6" ht="15.75" customHeight="1">
      <c r="A6" s="19" t="s">
        <v>12</v>
      </c>
      <c r="B6" s="2"/>
      <c r="C6" s="14"/>
      <c r="D6" s="20">
        <v>1033.95</v>
      </c>
      <c r="E6" s="14"/>
      <c r="F6" s="14"/>
      <c r="H6" s="17">
        <f t="shared" si="1"/>
        <v>1033.95</v>
      </c>
    </row>
    <row r="7" ht="15.75" customHeight="1">
      <c r="A7" s="19" t="s">
        <v>13</v>
      </c>
      <c r="B7" s="2"/>
      <c r="C7" s="14"/>
      <c r="D7" s="20">
        <v>0.0</v>
      </c>
      <c r="E7" s="14"/>
      <c r="F7" s="14"/>
      <c r="G7" s="15"/>
      <c r="H7" s="21">
        <v>0.0</v>
      </c>
      <c r="I7" s="22"/>
    </row>
    <row r="8" ht="15.75" customHeight="1">
      <c r="A8" s="19" t="s">
        <v>14</v>
      </c>
      <c r="B8" s="2"/>
      <c r="C8" s="23">
        <v>250.0</v>
      </c>
      <c r="D8" s="16">
        <f>'General association costs'!D18</f>
        <v>0</v>
      </c>
      <c r="E8" s="14"/>
      <c r="F8" s="14"/>
      <c r="G8" s="16"/>
      <c r="H8" s="17">
        <f>-0</f>
        <v>0</v>
      </c>
    </row>
    <row r="9" ht="15.75" customHeight="1">
      <c r="A9" s="19" t="s">
        <v>15</v>
      </c>
      <c r="B9" s="2"/>
      <c r="C9" s="16">
        <f>'General association costs'!C19</f>
        <v>687.12</v>
      </c>
      <c r="D9" s="16">
        <f>'General association costs'!D19</f>
        <v>0</v>
      </c>
      <c r="E9" s="14"/>
      <c r="F9" s="16">
        <f>'General association costs'!E19</f>
        <v>2462.5</v>
      </c>
      <c r="G9" s="24">
        <f>SUM('General association costs'!F19)</f>
        <v>-806.01</v>
      </c>
      <c r="H9" s="17">
        <f t="shared" ref="H9:H11" si="2">SUM(F9-G9-C9)</f>
        <v>2581.39</v>
      </c>
    </row>
    <row r="10" ht="15.75" customHeight="1">
      <c r="A10" s="19" t="s">
        <v>16</v>
      </c>
      <c r="B10" s="2"/>
      <c r="C10" s="16">
        <f>'Board costs'!C11</f>
        <v>10.1</v>
      </c>
      <c r="D10" s="16">
        <f>'Board costs'!D11</f>
        <v>0</v>
      </c>
      <c r="E10" s="14"/>
      <c r="F10" s="16">
        <f>'Board costs'!E11</f>
        <v>520</v>
      </c>
      <c r="G10" s="24">
        <f>SUM('Board costs'!F11)</f>
        <v>-317.4</v>
      </c>
      <c r="H10" s="17">
        <f t="shared" si="2"/>
        <v>827.3</v>
      </c>
    </row>
    <row r="11" ht="15.75" customHeight="1">
      <c r="A11" s="19" t="s">
        <v>17</v>
      </c>
      <c r="B11" s="2"/>
      <c r="C11" s="25">
        <f>'Transcending committee'!C7</f>
        <v>16.2</v>
      </c>
      <c r="D11" s="16">
        <f>'Transcending committee'!D7</f>
        <v>0</v>
      </c>
      <c r="E11" s="14"/>
      <c r="F11" s="16">
        <f>'Transcending committee'!E7</f>
        <v>100</v>
      </c>
      <c r="G11" s="24">
        <f>SUM('Transcending committee'!F7)</f>
        <v>-138.5</v>
      </c>
      <c r="H11" s="17">
        <f t="shared" si="2"/>
        <v>222.3</v>
      </c>
    </row>
    <row r="12" ht="15.75" customHeight="1">
      <c r="A12" s="19" t="s">
        <v>18</v>
      </c>
      <c r="B12" s="2"/>
      <c r="C12" s="25">
        <f>'Travel committee'!C7</f>
        <v>2830.76</v>
      </c>
      <c r="D12" s="16">
        <f>'Travel committee'!D7</f>
        <v>1638.76</v>
      </c>
      <c r="E12" s="14"/>
      <c r="F12" s="16">
        <f>'Travel committee'!E7</f>
        <v>1095</v>
      </c>
      <c r="G12" s="26" t="s">
        <v>19</v>
      </c>
      <c r="H12" s="17">
        <f>SUM(F12+D12-C12)</f>
        <v>-97</v>
      </c>
    </row>
    <row r="13" ht="15.75" customHeight="1">
      <c r="A13" s="19" t="s">
        <v>20</v>
      </c>
      <c r="B13" s="2"/>
      <c r="C13" s="27">
        <f>'Study committee'!C13</f>
        <v>179.91</v>
      </c>
      <c r="D13" s="25">
        <f>'Study committee'!D13</f>
        <v>3200</v>
      </c>
      <c r="E13" s="14"/>
      <c r="F13" s="28">
        <f>'Study committee'!E13</f>
        <v>3450</v>
      </c>
      <c r="G13" s="24">
        <f>SUM('Study committee'!F13)</f>
        <v>-926.79</v>
      </c>
      <c r="H13" s="17">
        <f t="shared" ref="H13:H14" si="3">SUM(F13-G13+D13-C13)</f>
        <v>7396.88</v>
      </c>
    </row>
    <row r="14" ht="15.75" customHeight="1">
      <c r="A14" s="19" t="s">
        <v>21</v>
      </c>
      <c r="B14" s="2"/>
      <c r="C14" s="27">
        <f>'Social committee'!C15</f>
        <v>22.16</v>
      </c>
      <c r="D14" s="28">
        <f>'Social committee'!D15</f>
        <v>2330</v>
      </c>
      <c r="E14" s="14"/>
      <c r="F14" s="28">
        <f>'Social committee'!E15</f>
        <v>700</v>
      </c>
      <c r="G14" s="24">
        <f>SUM('Social committee'!F15)</f>
        <v>-2507.54</v>
      </c>
      <c r="H14" s="17">
        <f t="shared" si="3"/>
        <v>5515.38</v>
      </c>
    </row>
    <row r="15" ht="15.75" customHeight="1">
      <c r="A15" s="29"/>
      <c r="B15" s="2"/>
      <c r="C15" s="27"/>
      <c r="D15" s="14"/>
      <c r="E15" s="14"/>
      <c r="F15" s="14"/>
      <c r="G15" s="14"/>
      <c r="H15" s="30"/>
    </row>
    <row r="16" ht="15.75" customHeight="1">
      <c r="A16" s="31" t="s">
        <v>22</v>
      </c>
      <c r="B16" s="32"/>
      <c r="C16" s="33">
        <f t="shared" ref="C16:D16" si="4">SUM(C5:C15)</f>
        <v>3996.25</v>
      </c>
      <c r="D16" s="33">
        <f t="shared" si="4"/>
        <v>11415.13</v>
      </c>
      <c r="E16" s="34">
        <f>SUM(E5:E14)</f>
        <v>0</v>
      </c>
      <c r="F16" s="33">
        <f>SUM(F5:F15)</f>
        <v>8327.5</v>
      </c>
      <c r="G16" s="35"/>
      <c r="H16" s="36">
        <f>SUM(H5:H15)</f>
        <v>20692.62</v>
      </c>
    </row>
    <row r="17" ht="15.75" customHeight="1">
      <c r="C17" s="37"/>
    </row>
    <row r="18" ht="15.75" customHeight="1">
      <c r="E18" s="38"/>
      <c r="F18" s="39"/>
    </row>
    <row r="19" ht="15.75" customHeight="1">
      <c r="F19" s="40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6456A7F9-07EA-42B8-8D6A-C3577675CA5E}" filter="1" showAutoFilter="1">
      <autoFilter ref="$C$16:$H$19"/>
      <extLst>
        <ext uri="GoogleSheetsCustomDataVersion1">
          <go:sheetsCustomData xmlns:go="http://customooxmlschemas.google.com/" filterViewId="806520567"/>
        </ext>
      </extLst>
    </customSheetView>
  </customSheetViews>
  <conditionalFormatting sqref="G16:H16">
    <cfRule type="cellIs" dxfId="0" priority="1" operator="greaterThan">
      <formula>0</formula>
    </cfRule>
  </conditionalFormatting>
  <conditionalFormatting sqref="G16:H16">
    <cfRule type="cellIs" dxfId="1" priority="2" operator="greaterThanOrEqual">
      <formula>0</formula>
    </cfRule>
  </conditionalFormatting>
  <conditionalFormatting sqref="G16:H16">
    <cfRule type="cellIs" dxfId="2" priority="3" operator="lessThan">
      <formula>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3.71"/>
    <col customWidth="1" min="2" max="2" width="25.86"/>
    <col customWidth="1" min="5" max="5" width="21.14"/>
  </cols>
  <sheetData>
    <row r="1" ht="15.75" customHeight="1">
      <c r="A1" s="41" t="s">
        <v>15</v>
      </c>
      <c r="B1" s="42" t="s">
        <v>2</v>
      </c>
      <c r="C1" s="43"/>
      <c r="D1" s="43"/>
      <c r="E1" s="43"/>
      <c r="F1" s="44"/>
      <c r="G1" s="45"/>
      <c r="I1" s="46"/>
    </row>
    <row r="2" ht="15.75" customHeight="1">
      <c r="A2" s="9" t="s">
        <v>3</v>
      </c>
      <c r="B2" s="10" t="s">
        <v>4</v>
      </c>
      <c r="C2" s="10" t="s">
        <v>23</v>
      </c>
      <c r="D2" s="10" t="s">
        <v>6</v>
      </c>
      <c r="E2" s="10" t="s">
        <v>8</v>
      </c>
      <c r="F2" s="10" t="s">
        <v>9</v>
      </c>
      <c r="G2" s="47" t="s">
        <v>10</v>
      </c>
    </row>
    <row r="3" ht="15.75" customHeight="1">
      <c r="A3" s="48" t="s">
        <v>24</v>
      </c>
      <c r="B3" s="2"/>
      <c r="C3" s="49">
        <v>0.0</v>
      </c>
      <c r="D3" s="16">
        <v>0.0</v>
      </c>
      <c r="E3" s="23">
        <v>250.0</v>
      </c>
      <c r="F3" s="50">
        <v>0.0</v>
      </c>
      <c r="G3" s="51">
        <v>250.0</v>
      </c>
      <c r="I3" s="52"/>
    </row>
    <row r="4" ht="15.75" customHeight="1">
      <c r="A4" s="48" t="s">
        <v>25</v>
      </c>
      <c r="B4" s="2"/>
      <c r="C4" s="53">
        <v>25.54</v>
      </c>
      <c r="D4" s="16">
        <v>0.0</v>
      </c>
      <c r="E4" s="23">
        <v>150.0</v>
      </c>
      <c r="F4" s="50">
        <v>0.0</v>
      </c>
      <c r="G4" s="54">
        <f t="shared" ref="G4:G5" si="1">SUM(E4-C4)</f>
        <v>124.46</v>
      </c>
      <c r="I4" s="52"/>
    </row>
    <row r="5" ht="15.75" customHeight="1">
      <c r="A5" s="48" t="s">
        <v>26</v>
      </c>
      <c r="B5" s="55" t="s">
        <v>27</v>
      </c>
      <c r="C5" s="49">
        <v>53.21</v>
      </c>
      <c r="D5" s="23">
        <v>0.0</v>
      </c>
      <c r="E5" s="23">
        <v>500.0</v>
      </c>
      <c r="F5" s="50">
        <v>0.0</v>
      </c>
      <c r="G5" s="54">
        <f t="shared" si="1"/>
        <v>446.79</v>
      </c>
      <c r="I5" s="52"/>
    </row>
    <row r="6" ht="15.75" customHeight="1">
      <c r="A6" s="48" t="s">
        <v>28</v>
      </c>
      <c r="B6" s="2"/>
      <c r="C6" s="49">
        <v>0.0</v>
      </c>
      <c r="D6" s="16">
        <v>0.0</v>
      </c>
      <c r="E6" s="16">
        <v>100.0</v>
      </c>
      <c r="F6" s="50">
        <v>0.0</v>
      </c>
      <c r="G6" s="51">
        <v>100.0</v>
      </c>
      <c r="I6" s="52"/>
    </row>
    <row r="7" ht="15.75" customHeight="1">
      <c r="A7" s="56" t="s">
        <v>29</v>
      </c>
      <c r="B7" s="55" t="s">
        <v>30</v>
      </c>
      <c r="C7" s="49">
        <v>16.98</v>
      </c>
      <c r="D7" s="16">
        <v>0.0</v>
      </c>
      <c r="E7" s="23">
        <v>270.0</v>
      </c>
      <c r="F7" s="50">
        <v>0.0</v>
      </c>
      <c r="G7" s="54">
        <f>SUM(E7-C7)</f>
        <v>253.02</v>
      </c>
      <c r="I7" s="52"/>
    </row>
    <row r="8" ht="15.75" customHeight="1">
      <c r="A8" s="48" t="s">
        <v>31</v>
      </c>
      <c r="B8" s="2"/>
      <c r="C8" s="49">
        <v>0.0</v>
      </c>
      <c r="D8" s="16">
        <v>0.0</v>
      </c>
      <c r="E8" s="23">
        <v>280.0</v>
      </c>
      <c r="F8" s="50">
        <v>0.0</v>
      </c>
      <c r="G8" s="57">
        <f>SUM(E8)</f>
        <v>280</v>
      </c>
      <c r="I8" s="52"/>
    </row>
    <row r="9" ht="15.75" customHeight="1">
      <c r="A9" s="48" t="s">
        <v>32</v>
      </c>
      <c r="B9" s="2"/>
      <c r="C9" s="49">
        <v>12.5</v>
      </c>
      <c r="D9" s="23">
        <v>0.0</v>
      </c>
      <c r="E9" s="23">
        <v>0.0</v>
      </c>
      <c r="F9" s="50">
        <v>-400.0</v>
      </c>
      <c r="G9" s="54">
        <f t="shared" ref="G9:G10" si="2">SUM(-F9-C9)</f>
        <v>387.5</v>
      </c>
      <c r="I9" s="52"/>
    </row>
    <row r="10" ht="15.75" customHeight="1">
      <c r="A10" s="48" t="s">
        <v>33</v>
      </c>
      <c r="B10" s="2"/>
      <c r="C10" s="49">
        <v>100.0</v>
      </c>
      <c r="D10" s="23">
        <v>0.0</v>
      </c>
      <c r="E10" s="23">
        <v>0.0</v>
      </c>
      <c r="F10" s="50">
        <v>-100.0</v>
      </c>
      <c r="G10" s="57">
        <f t="shared" si="2"/>
        <v>0</v>
      </c>
      <c r="I10" s="52"/>
    </row>
    <row r="11" ht="15.75" customHeight="1">
      <c r="A11" s="48" t="s">
        <v>34</v>
      </c>
      <c r="B11" s="2"/>
      <c r="C11" s="53">
        <v>0.0</v>
      </c>
      <c r="D11" s="16">
        <v>0.0</v>
      </c>
      <c r="E11" s="23">
        <v>180.0</v>
      </c>
      <c r="F11" s="50">
        <v>0.0</v>
      </c>
      <c r="G11" s="51">
        <v>180.0</v>
      </c>
      <c r="I11" s="52"/>
    </row>
    <row r="12" ht="15.75" customHeight="1">
      <c r="A12" s="48" t="s">
        <v>35</v>
      </c>
      <c r="B12" s="2"/>
      <c r="C12" s="53">
        <v>100.0</v>
      </c>
      <c r="D12" s="23">
        <v>0.0</v>
      </c>
      <c r="E12" s="23">
        <v>100.0</v>
      </c>
      <c r="F12" s="50">
        <v>0.0</v>
      </c>
      <c r="G12" s="51">
        <v>0.0</v>
      </c>
      <c r="I12" s="52"/>
    </row>
    <row r="13" ht="15.75" customHeight="1">
      <c r="A13" s="58" t="s">
        <v>36</v>
      </c>
      <c r="B13" s="2"/>
      <c r="C13" s="49">
        <v>0.0</v>
      </c>
      <c r="D13" s="16">
        <v>0.0</v>
      </c>
      <c r="E13" s="16">
        <v>12.5</v>
      </c>
      <c r="F13" s="50">
        <v>0.0</v>
      </c>
      <c r="G13" s="51">
        <v>12.5</v>
      </c>
      <c r="I13" s="52"/>
    </row>
    <row r="14" ht="15.75" customHeight="1">
      <c r="A14" s="59" t="s">
        <v>37</v>
      </c>
      <c r="B14" s="60"/>
      <c r="C14" s="53">
        <v>180.0</v>
      </c>
      <c r="D14" s="16">
        <v>0.0</v>
      </c>
      <c r="E14" s="61">
        <v>180.0</v>
      </c>
      <c r="F14" s="50">
        <v>0.0</v>
      </c>
      <c r="G14" s="57">
        <f t="shared" ref="G14:G16" si="3">SUM(E14-C14)</f>
        <v>0</v>
      </c>
      <c r="I14" s="52"/>
    </row>
    <row r="15" ht="15.75" customHeight="1">
      <c r="A15" s="59" t="s">
        <v>38</v>
      </c>
      <c r="B15" s="60"/>
      <c r="C15" s="53">
        <v>95.0</v>
      </c>
      <c r="D15" s="16">
        <v>0.0</v>
      </c>
      <c r="E15" s="61">
        <v>190.0</v>
      </c>
      <c r="F15" s="50">
        <v>0.0</v>
      </c>
      <c r="G15" s="54">
        <f t="shared" si="3"/>
        <v>95</v>
      </c>
      <c r="I15" s="52"/>
    </row>
    <row r="16" ht="15.75" customHeight="1">
      <c r="A16" s="59" t="s">
        <v>39</v>
      </c>
      <c r="B16" s="2"/>
      <c r="C16" s="53">
        <v>103.89</v>
      </c>
      <c r="D16" s="16">
        <v>0.0</v>
      </c>
      <c r="E16" s="23">
        <v>250.0</v>
      </c>
      <c r="F16" s="50">
        <v>0.0</v>
      </c>
      <c r="G16" s="54">
        <f t="shared" si="3"/>
        <v>146.11</v>
      </c>
      <c r="I16" s="52"/>
    </row>
    <row r="17" ht="15.75" customHeight="1">
      <c r="A17" s="59" t="s">
        <v>40</v>
      </c>
      <c r="B17" s="2"/>
      <c r="C17" s="53">
        <v>0.0</v>
      </c>
      <c r="D17" s="16">
        <v>0.0</v>
      </c>
      <c r="E17" s="23">
        <v>0.0</v>
      </c>
      <c r="F17" s="50">
        <v>-121.0</v>
      </c>
      <c r="G17" s="51">
        <v>121.0</v>
      </c>
      <c r="I17" s="52"/>
    </row>
    <row r="18" ht="15.75" customHeight="1">
      <c r="A18" s="62" t="s">
        <v>41</v>
      </c>
      <c r="B18" s="55" t="s">
        <v>42</v>
      </c>
      <c r="C18" s="15">
        <v>0.0</v>
      </c>
      <c r="D18" s="16">
        <v>0.0</v>
      </c>
      <c r="E18" s="14"/>
      <c r="F18" s="50">
        <v>-185.01</v>
      </c>
      <c r="G18" s="51">
        <v>185.01</v>
      </c>
      <c r="I18" s="52"/>
    </row>
    <row r="19" ht="15.75" customHeight="1">
      <c r="A19" s="63" t="s">
        <v>43</v>
      </c>
      <c r="B19" s="2"/>
      <c r="C19" s="64">
        <f t="shared" ref="C19:G19" si="4">SUM(C3:C18)</f>
        <v>687.12</v>
      </c>
      <c r="D19" s="64">
        <f t="shared" si="4"/>
        <v>0</v>
      </c>
      <c r="E19" s="64">
        <f t="shared" si="4"/>
        <v>2462.5</v>
      </c>
      <c r="F19" s="65">
        <f t="shared" si="4"/>
        <v>-806.01</v>
      </c>
      <c r="G19" s="66">
        <f t="shared" si="4"/>
        <v>2581.39</v>
      </c>
      <c r="I19" s="67"/>
    </row>
    <row r="20" ht="15.75" customHeight="1">
      <c r="A20" s="68"/>
    </row>
    <row r="21" ht="15.75" customHeight="1">
      <c r="A21" s="68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9.29"/>
    <col customWidth="1" min="2" max="2" width="21.71"/>
    <col customWidth="1" min="5" max="5" width="21.14"/>
  </cols>
  <sheetData>
    <row r="1" ht="15.75" customHeight="1">
      <c r="A1" s="69" t="s">
        <v>17</v>
      </c>
      <c r="B1" s="43"/>
      <c r="C1" s="43"/>
      <c r="D1" s="43"/>
      <c r="E1" s="43"/>
      <c r="F1" s="70"/>
      <c r="G1" s="45"/>
      <c r="I1" s="46"/>
    </row>
    <row r="2" ht="15.75" customHeight="1">
      <c r="A2" s="71" t="s">
        <v>3</v>
      </c>
      <c r="B2" s="72" t="s">
        <v>4</v>
      </c>
      <c r="C2" s="72" t="s">
        <v>23</v>
      </c>
      <c r="D2" s="72" t="s">
        <v>6</v>
      </c>
      <c r="E2" s="72" t="s">
        <v>44</v>
      </c>
      <c r="F2" s="73" t="s">
        <v>9</v>
      </c>
      <c r="G2" s="47" t="s">
        <v>10</v>
      </c>
      <c r="I2" s="67"/>
    </row>
    <row r="3" ht="15.75" customHeight="1">
      <c r="A3" s="55" t="s">
        <v>45</v>
      </c>
      <c r="B3" s="2"/>
      <c r="C3" s="20">
        <v>16.2</v>
      </c>
      <c r="D3" s="14"/>
      <c r="E3" s="74">
        <v>100.0</v>
      </c>
      <c r="F3" s="75" t="s">
        <v>19</v>
      </c>
      <c r="G3" s="54">
        <f>SUM(E3-C3)</f>
        <v>83.8</v>
      </c>
      <c r="I3" s="52"/>
    </row>
    <row r="4" ht="15.75" customHeight="1">
      <c r="A4" s="58" t="s">
        <v>46</v>
      </c>
      <c r="B4" s="2"/>
      <c r="C4" s="20">
        <v>0.0</v>
      </c>
      <c r="D4" s="14"/>
      <c r="E4" s="14">
        <v>0.0</v>
      </c>
      <c r="F4" s="75">
        <v>-25.0</v>
      </c>
      <c r="G4" s="51">
        <v>25.0</v>
      </c>
      <c r="I4" s="52"/>
    </row>
    <row r="5" ht="15.75" customHeight="1">
      <c r="A5" s="19" t="s">
        <v>47</v>
      </c>
      <c r="B5" s="2"/>
      <c r="C5" s="20" t="s">
        <v>48</v>
      </c>
      <c r="D5" s="14"/>
      <c r="E5" s="25">
        <v>0.0</v>
      </c>
      <c r="F5" s="75">
        <v>-100.0</v>
      </c>
      <c r="G5" s="51">
        <v>100.0</v>
      </c>
      <c r="H5" s="76"/>
      <c r="I5" s="52"/>
    </row>
    <row r="6" ht="15.75" customHeight="1">
      <c r="A6" s="29" t="s">
        <v>41</v>
      </c>
      <c r="B6" s="55" t="s">
        <v>42</v>
      </c>
      <c r="C6" s="77">
        <v>0.0</v>
      </c>
      <c r="D6" s="14"/>
      <c r="E6" s="25">
        <v>0.0</v>
      </c>
      <c r="F6" s="75">
        <v>-13.5</v>
      </c>
      <c r="G6" s="51">
        <v>13.5</v>
      </c>
      <c r="I6" s="52"/>
    </row>
    <row r="7" ht="15.75" customHeight="1">
      <c r="A7" s="78" t="s">
        <v>49</v>
      </c>
      <c r="B7" s="2"/>
      <c r="C7" s="79">
        <f t="shared" ref="C7:G7" si="1">SUM(C3:C6)</f>
        <v>16.2</v>
      </c>
      <c r="D7" s="79">
        <f t="shared" si="1"/>
        <v>0</v>
      </c>
      <c r="E7" s="79">
        <f t="shared" si="1"/>
        <v>100</v>
      </c>
      <c r="F7" s="79">
        <f t="shared" si="1"/>
        <v>-138.5</v>
      </c>
      <c r="G7" s="66">
        <f t="shared" si="1"/>
        <v>222.3</v>
      </c>
      <c r="I7" s="80"/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2.57"/>
    <col customWidth="1" min="2" max="2" width="29.57"/>
    <col customWidth="1" min="5" max="5" width="21.57"/>
  </cols>
  <sheetData>
    <row r="1" ht="15.75" customHeight="1">
      <c r="A1" s="41" t="s">
        <v>16</v>
      </c>
      <c r="B1" s="43"/>
      <c r="C1" s="43"/>
      <c r="D1" s="43"/>
      <c r="E1" s="43"/>
      <c r="F1" s="70"/>
      <c r="G1" s="45"/>
      <c r="I1" s="46"/>
    </row>
    <row r="2" ht="15.75" customHeight="1">
      <c r="A2" s="9" t="s">
        <v>50</v>
      </c>
      <c r="B2" s="10" t="s">
        <v>4</v>
      </c>
      <c r="C2" s="10" t="s">
        <v>23</v>
      </c>
      <c r="D2" s="10" t="s">
        <v>6</v>
      </c>
      <c r="E2" s="10" t="s">
        <v>8</v>
      </c>
      <c r="F2" s="81" t="s">
        <v>9</v>
      </c>
      <c r="G2" s="82" t="s">
        <v>10</v>
      </c>
      <c r="I2" s="83"/>
    </row>
    <row r="3" ht="15.75" customHeight="1">
      <c r="A3" s="48" t="s">
        <v>51</v>
      </c>
      <c r="B3" s="2"/>
      <c r="C3" s="15">
        <v>0.0</v>
      </c>
      <c r="D3" s="14"/>
      <c r="E3" s="14"/>
      <c r="F3" s="50">
        <v>-100.0</v>
      </c>
      <c r="G3" s="51">
        <v>100.0</v>
      </c>
      <c r="I3" s="52"/>
    </row>
    <row r="4" ht="15.75" customHeight="1">
      <c r="A4" s="48" t="s">
        <v>52</v>
      </c>
      <c r="B4" s="2"/>
      <c r="C4" s="15">
        <v>0.0</v>
      </c>
      <c r="D4" s="14"/>
      <c r="E4" s="28">
        <v>400.0</v>
      </c>
      <c r="F4" s="50">
        <v>0.0</v>
      </c>
      <c r="G4" s="51">
        <v>400.0</v>
      </c>
      <c r="I4" s="52"/>
    </row>
    <row r="5" ht="15.75" customHeight="1">
      <c r="A5" s="48" t="s">
        <v>53</v>
      </c>
      <c r="B5" s="55" t="s">
        <v>54</v>
      </c>
      <c r="C5" s="15">
        <v>0.0</v>
      </c>
      <c r="D5" s="14"/>
      <c r="E5" s="23">
        <v>120.0</v>
      </c>
      <c r="F5" s="50">
        <v>0.0</v>
      </c>
      <c r="G5" s="51">
        <v>120.0</v>
      </c>
      <c r="I5" s="52"/>
    </row>
    <row r="6" ht="15.75" customHeight="1">
      <c r="A6" s="48" t="s">
        <v>55</v>
      </c>
      <c r="B6" s="55" t="s">
        <v>56</v>
      </c>
      <c r="C6" s="15">
        <v>0.0</v>
      </c>
      <c r="D6" s="14"/>
      <c r="E6" s="14"/>
      <c r="F6" s="50">
        <v>-50.0</v>
      </c>
      <c r="G6" s="51">
        <v>50.0</v>
      </c>
      <c r="I6" s="52"/>
    </row>
    <row r="7" ht="15.75" customHeight="1">
      <c r="A7" s="48" t="s">
        <v>57</v>
      </c>
      <c r="B7" s="2"/>
      <c r="C7" s="15">
        <v>10.1</v>
      </c>
      <c r="D7" s="14"/>
      <c r="E7" s="14"/>
      <c r="F7" s="50">
        <v>-40.0</v>
      </c>
      <c r="G7" s="54">
        <f>SUM(-F7-C7)</f>
        <v>29.9</v>
      </c>
      <c r="I7" s="52"/>
    </row>
    <row r="8" ht="15.75" customHeight="1">
      <c r="A8" s="48" t="s">
        <v>58</v>
      </c>
      <c r="B8" s="2"/>
      <c r="C8" s="15">
        <v>0.0</v>
      </c>
      <c r="D8" s="14"/>
      <c r="E8" s="14"/>
      <c r="F8" s="50">
        <v>-40.0</v>
      </c>
      <c r="G8" s="51">
        <v>40.0</v>
      </c>
      <c r="I8" s="52"/>
    </row>
    <row r="9" ht="15.75" customHeight="1">
      <c r="A9" s="48" t="s">
        <v>59</v>
      </c>
      <c r="B9" s="2"/>
      <c r="C9" s="15">
        <v>0.0</v>
      </c>
      <c r="D9" s="14"/>
      <c r="E9" s="14"/>
      <c r="F9" s="50">
        <v>-40.0</v>
      </c>
      <c r="G9" s="51">
        <v>40.0</v>
      </c>
      <c r="I9" s="52"/>
    </row>
    <row r="10" ht="15.75" customHeight="1">
      <c r="A10" s="62" t="s">
        <v>41</v>
      </c>
      <c r="B10" s="55" t="s">
        <v>42</v>
      </c>
      <c r="C10" s="15">
        <v>0.0</v>
      </c>
      <c r="D10" s="14"/>
      <c r="E10" s="14"/>
      <c r="F10" s="50">
        <v>-47.4</v>
      </c>
      <c r="G10" s="51">
        <v>47.4</v>
      </c>
      <c r="I10" s="52"/>
    </row>
    <row r="11" ht="15.75" customHeight="1">
      <c r="A11" s="84" t="s">
        <v>60</v>
      </c>
      <c r="B11" s="2"/>
      <c r="C11" s="64">
        <f>SUM(C3:C10)</f>
        <v>10.1</v>
      </c>
      <c r="D11" s="64">
        <f>SUM(D3:D8)</f>
        <v>0</v>
      </c>
      <c r="E11" s="64">
        <f t="shared" ref="E11:G11" si="1">SUM(E3:E10)</f>
        <v>520</v>
      </c>
      <c r="F11" s="64">
        <f t="shared" si="1"/>
        <v>-317.4</v>
      </c>
      <c r="G11" s="66">
        <f t="shared" si="1"/>
        <v>827.3</v>
      </c>
      <c r="I11" s="80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>
      <c r="C21" s="85"/>
    </row>
    <row r="22" ht="15.75" customHeight="1">
      <c r="C22" s="85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4.29"/>
    <col customWidth="1" min="5" max="5" width="21.29"/>
    <col customWidth="1" min="11" max="11" width="13.86"/>
  </cols>
  <sheetData>
    <row r="1" ht="15.75" customHeight="1">
      <c r="A1" s="41" t="s">
        <v>18</v>
      </c>
      <c r="B1" s="43"/>
      <c r="C1" s="43"/>
      <c r="D1" s="43"/>
      <c r="E1" s="43"/>
      <c r="F1" s="86"/>
      <c r="H1" s="46"/>
      <c r="I1" s="46"/>
      <c r="J1" s="46"/>
    </row>
    <row r="2" ht="15.75" customHeight="1">
      <c r="A2" s="9" t="s">
        <v>3</v>
      </c>
      <c r="B2" s="10" t="s">
        <v>4</v>
      </c>
      <c r="C2" s="10" t="s">
        <v>23</v>
      </c>
      <c r="D2" s="10" t="s">
        <v>6</v>
      </c>
      <c r="E2" s="10" t="s">
        <v>44</v>
      </c>
      <c r="F2" s="87" t="s">
        <v>9</v>
      </c>
      <c r="H2" s="83"/>
      <c r="I2" s="67"/>
      <c r="J2" s="67"/>
    </row>
    <row r="3" ht="15.75" customHeight="1">
      <c r="A3" s="88" t="s">
        <v>61</v>
      </c>
      <c r="B3" s="2"/>
      <c r="C3" s="15">
        <v>2176.55</v>
      </c>
      <c r="D3" s="15">
        <v>1638.76</v>
      </c>
      <c r="E3" s="89">
        <v>537.79</v>
      </c>
      <c r="F3" s="90">
        <f t="shared" ref="F3:F6" si="1">E3+D3-C3</f>
        <v>0</v>
      </c>
      <c r="G3" s="40"/>
      <c r="H3" s="52"/>
      <c r="I3" s="52"/>
      <c r="J3" s="67"/>
      <c r="K3" s="91"/>
    </row>
    <row r="4" ht="15.75" customHeight="1">
      <c r="A4" s="88" t="s">
        <v>62</v>
      </c>
      <c r="B4" s="2"/>
      <c r="C4" s="15">
        <v>0.0</v>
      </c>
      <c r="D4" s="15">
        <v>0.0</v>
      </c>
      <c r="E4" s="14"/>
      <c r="F4" s="90">
        <f t="shared" si="1"/>
        <v>0</v>
      </c>
      <c r="H4" s="52"/>
      <c r="I4" s="52"/>
      <c r="J4" s="52"/>
    </row>
    <row r="5" ht="15.75" customHeight="1">
      <c r="A5" s="13" t="s">
        <v>63</v>
      </c>
      <c r="B5" s="92"/>
      <c r="C5" s="15">
        <v>0.0</v>
      </c>
      <c r="D5" s="15">
        <v>0.0</v>
      </c>
      <c r="E5" s="93"/>
      <c r="F5" s="90">
        <f t="shared" si="1"/>
        <v>0</v>
      </c>
      <c r="H5" s="52"/>
      <c r="I5" s="52"/>
      <c r="J5" s="52"/>
    </row>
    <row r="6" ht="15.75" customHeight="1">
      <c r="A6" s="19" t="s">
        <v>64</v>
      </c>
      <c r="B6" s="2"/>
      <c r="C6" s="20">
        <v>654.21</v>
      </c>
      <c r="D6" s="15">
        <v>0.0</v>
      </c>
      <c r="E6" s="15">
        <v>557.21</v>
      </c>
      <c r="F6" s="90">
        <f t="shared" si="1"/>
        <v>-97</v>
      </c>
      <c r="G6" s="40"/>
      <c r="H6" s="52"/>
      <c r="I6" s="52"/>
      <c r="J6" s="52"/>
      <c r="K6" s="94"/>
    </row>
    <row r="7" ht="15.75" customHeight="1">
      <c r="A7" s="84" t="s">
        <v>65</v>
      </c>
      <c r="B7" s="2"/>
      <c r="C7" s="64">
        <f t="shared" ref="C7:F7" si="2">SUM(C3:C6)</f>
        <v>2830.76</v>
      </c>
      <c r="D7" s="64">
        <f t="shared" si="2"/>
        <v>1638.76</v>
      </c>
      <c r="E7" s="64">
        <f t="shared" si="2"/>
        <v>1095</v>
      </c>
      <c r="F7" s="95">
        <f t="shared" si="2"/>
        <v>-97</v>
      </c>
      <c r="H7" s="67"/>
      <c r="I7" s="67"/>
      <c r="J7" s="67"/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3.14"/>
    <col customWidth="1" min="2" max="2" width="39.57"/>
    <col customWidth="1" min="5" max="5" width="21.29"/>
  </cols>
  <sheetData>
    <row r="1" ht="15.75" customHeight="1">
      <c r="A1" s="41" t="s">
        <v>20</v>
      </c>
      <c r="B1" s="43"/>
      <c r="C1" s="43"/>
      <c r="D1" s="43"/>
      <c r="E1" s="43"/>
      <c r="F1" s="70"/>
      <c r="G1" s="45"/>
      <c r="I1" s="46"/>
    </row>
    <row r="2" ht="15.75" customHeight="1">
      <c r="A2" s="96" t="s">
        <v>3</v>
      </c>
      <c r="B2" s="10" t="s">
        <v>4</v>
      </c>
      <c r="C2" s="10" t="s">
        <v>23</v>
      </c>
      <c r="D2" s="10" t="s">
        <v>6</v>
      </c>
      <c r="E2" s="10" t="s">
        <v>8</v>
      </c>
      <c r="F2" s="81" t="s">
        <v>9</v>
      </c>
      <c r="G2" s="82" t="s">
        <v>10</v>
      </c>
      <c r="I2" s="91"/>
    </row>
    <row r="3" ht="15.75" customHeight="1">
      <c r="A3" s="97" t="s">
        <v>66</v>
      </c>
      <c r="B3" s="2"/>
      <c r="C3" s="20">
        <v>0.0</v>
      </c>
      <c r="D3" s="25">
        <v>2500.0</v>
      </c>
      <c r="E3" s="74">
        <v>1500.0</v>
      </c>
      <c r="F3" s="75">
        <v>0.0</v>
      </c>
      <c r="G3" s="51">
        <v>4000.0</v>
      </c>
      <c r="I3" s="52"/>
    </row>
    <row r="4" ht="15.75" customHeight="1">
      <c r="A4" s="56" t="s">
        <v>67</v>
      </c>
      <c r="C4" s="20">
        <v>0.0</v>
      </c>
      <c r="D4" s="25">
        <v>0.0</v>
      </c>
      <c r="E4" s="74">
        <v>150.0</v>
      </c>
      <c r="F4" s="75">
        <v>0.0</v>
      </c>
      <c r="G4" s="51">
        <v>150.0</v>
      </c>
      <c r="H4" s="2"/>
      <c r="I4" s="52"/>
      <c r="K4" s="18"/>
    </row>
    <row r="5" ht="15.75" customHeight="1">
      <c r="A5" s="59" t="s">
        <v>68</v>
      </c>
      <c r="B5" s="2"/>
      <c r="C5" s="20">
        <v>0.0</v>
      </c>
      <c r="D5" s="28">
        <v>700.0</v>
      </c>
      <c r="E5" s="74">
        <v>600.0</v>
      </c>
      <c r="F5" s="75">
        <v>-100.0</v>
      </c>
      <c r="G5" s="57">
        <f>SUM(D5+E5-F5)</f>
        <v>1400</v>
      </c>
      <c r="I5" s="52"/>
    </row>
    <row r="6" ht="15.75" customHeight="1">
      <c r="A6" s="59" t="s">
        <v>69</v>
      </c>
      <c r="B6" s="2"/>
      <c r="C6" s="20">
        <v>0.0</v>
      </c>
      <c r="D6" s="25">
        <v>0.0</v>
      </c>
      <c r="E6" s="74">
        <v>50.0</v>
      </c>
      <c r="F6" s="75">
        <v>-50.0</v>
      </c>
      <c r="G6" s="51">
        <v>100.0</v>
      </c>
      <c r="I6" s="52"/>
    </row>
    <row r="7" ht="15.75" customHeight="1">
      <c r="A7" s="58" t="s">
        <v>70</v>
      </c>
      <c r="B7" s="98"/>
      <c r="C7" s="15">
        <v>0.0</v>
      </c>
      <c r="D7" s="23">
        <v>0.0</v>
      </c>
      <c r="E7" s="23">
        <v>150.0</v>
      </c>
      <c r="F7" s="75">
        <v>-50.0</v>
      </c>
      <c r="G7" s="51">
        <v>200.0</v>
      </c>
      <c r="I7" s="52"/>
    </row>
    <row r="8" ht="15.75" customHeight="1">
      <c r="A8" s="59" t="s">
        <v>71</v>
      </c>
      <c r="B8" s="99" t="s">
        <v>72</v>
      </c>
      <c r="C8" s="20">
        <v>179.91</v>
      </c>
      <c r="D8" s="25">
        <v>0.0</v>
      </c>
      <c r="E8" s="74">
        <v>600.0</v>
      </c>
      <c r="F8" s="75">
        <v>-400.0</v>
      </c>
      <c r="G8" s="54">
        <f>SUM(1000-C8)</f>
        <v>820.09</v>
      </c>
      <c r="I8" s="52"/>
    </row>
    <row r="9" ht="15.75" customHeight="1">
      <c r="A9" s="59" t="s">
        <v>73</v>
      </c>
      <c r="B9" s="99" t="s">
        <v>74</v>
      </c>
      <c r="C9" s="15">
        <v>0.0</v>
      </c>
      <c r="D9" s="25">
        <v>0.0</v>
      </c>
      <c r="E9" s="74">
        <v>250.0</v>
      </c>
      <c r="F9" s="75">
        <v>-50.0</v>
      </c>
      <c r="G9" s="51">
        <v>300.0</v>
      </c>
      <c r="I9" s="52"/>
    </row>
    <row r="10" ht="15.75" customHeight="1">
      <c r="A10" s="55" t="s">
        <v>75</v>
      </c>
      <c r="B10" s="100"/>
      <c r="C10" s="20">
        <v>0.0</v>
      </c>
      <c r="D10" s="25">
        <v>0.0</v>
      </c>
      <c r="E10" s="74">
        <v>75.0</v>
      </c>
      <c r="F10" s="101">
        <f>-75</f>
        <v>-75</v>
      </c>
      <c r="G10" s="51">
        <v>150.0</v>
      </c>
      <c r="I10" s="52"/>
    </row>
    <row r="11" ht="15.75" customHeight="1">
      <c r="A11" s="58" t="s">
        <v>76</v>
      </c>
      <c r="B11" s="2"/>
      <c r="C11" s="15">
        <v>0.0</v>
      </c>
      <c r="D11" s="25">
        <v>0.0</v>
      </c>
      <c r="E11" s="28">
        <v>75.0</v>
      </c>
      <c r="F11" s="75">
        <v>-50.0</v>
      </c>
      <c r="G11" s="57">
        <f>SUM(E11-F11)</f>
        <v>125</v>
      </c>
      <c r="I11" s="52"/>
    </row>
    <row r="12" ht="15.75" customHeight="1">
      <c r="A12" s="102" t="s">
        <v>41</v>
      </c>
      <c r="B12" s="88" t="s">
        <v>77</v>
      </c>
      <c r="C12" s="15">
        <v>0.0</v>
      </c>
      <c r="D12" s="25">
        <v>0.0</v>
      </c>
      <c r="E12" s="16">
        <v>0.0</v>
      </c>
      <c r="F12" s="75">
        <v>-151.79</v>
      </c>
      <c r="G12" s="51">
        <v>151.79</v>
      </c>
      <c r="I12" s="52"/>
    </row>
    <row r="13" ht="15.75" customHeight="1">
      <c r="A13" s="98" t="s">
        <v>78</v>
      </c>
      <c r="B13" s="102"/>
      <c r="C13" s="64">
        <f t="shared" ref="C13:G13" si="1">SUM(C3:C12)</f>
        <v>179.91</v>
      </c>
      <c r="D13" s="64">
        <f t="shared" si="1"/>
        <v>3200</v>
      </c>
      <c r="E13" s="64">
        <f t="shared" si="1"/>
        <v>3450</v>
      </c>
      <c r="F13" s="64">
        <f t="shared" si="1"/>
        <v>-926.79</v>
      </c>
      <c r="G13" s="66">
        <f t="shared" si="1"/>
        <v>7396.88</v>
      </c>
      <c r="I13" s="80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5.71"/>
    <col customWidth="1" min="5" max="5" width="20.86"/>
  </cols>
  <sheetData>
    <row r="1" ht="15.75" customHeight="1">
      <c r="A1" s="41" t="s">
        <v>21</v>
      </c>
      <c r="B1" s="43"/>
      <c r="C1" s="43"/>
      <c r="D1" s="43"/>
      <c r="E1" s="43"/>
      <c r="F1" s="70"/>
      <c r="G1" s="103"/>
      <c r="I1" s="80"/>
    </row>
    <row r="2" ht="15.75" customHeight="1">
      <c r="A2" s="9" t="s">
        <v>3</v>
      </c>
      <c r="B2" s="10" t="s">
        <v>4</v>
      </c>
      <c r="C2" s="10" t="s">
        <v>23</v>
      </c>
      <c r="D2" s="10" t="s">
        <v>6</v>
      </c>
      <c r="E2" s="10" t="s">
        <v>8</v>
      </c>
      <c r="F2" s="81" t="s">
        <v>9</v>
      </c>
      <c r="G2" s="104" t="s">
        <v>10</v>
      </c>
      <c r="I2" s="67"/>
    </row>
    <row r="3" ht="15.75" customHeight="1">
      <c r="A3" s="56" t="s">
        <v>79</v>
      </c>
      <c r="B3" s="55" t="s">
        <v>80</v>
      </c>
      <c r="C3" s="20">
        <v>0.0</v>
      </c>
      <c r="D3" s="25">
        <v>1500.0</v>
      </c>
      <c r="E3" s="14"/>
      <c r="F3" s="75">
        <v>0.0</v>
      </c>
      <c r="G3" s="51">
        <v>1500.0</v>
      </c>
      <c r="I3" s="52"/>
    </row>
    <row r="4" ht="15.75" customHeight="1">
      <c r="A4" s="56" t="s">
        <v>81</v>
      </c>
      <c r="B4" s="55" t="s">
        <v>82</v>
      </c>
      <c r="C4" s="20">
        <v>0.0</v>
      </c>
      <c r="D4" s="25">
        <v>300.0</v>
      </c>
      <c r="E4" s="74">
        <v>500.0</v>
      </c>
      <c r="F4" s="75">
        <v>-200.0</v>
      </c>
      <c r="G4" s="51">
        <v>1000.0</v>
      </c>
      <c r="I4" s="52"/>
    </row>
    <row r="5" ht="15.75" customHeight="1">
      <c r="A5" s="105" t="s">
        <v>83</v>
      </c>
      <c r="B5" s="99" t="s">
        <v>84</v>
      </c>
      <c r="C5" s="20">
        <v>22.16</v>
      </c>
      <c r="D5" s="14"/>
      <c r="E5" s="14"/>
      <c r="F5" s="75">
        <v>-510.0</v>
      </c>
      <c r="G5" s="54">
        <f>SUM(-F5-C5)</f>
        <v>487.84</v>
      </c>
      <c r="I5" s="52"/>
    </row>
    <row r="6" ht="15.75" customHeight="1">
      <c r="A6" s="106" t="s">
        <v>85</v>
      </c>
      <c r="B6" s="107" t="s">
        <v>80</v>
      </c>
      <c r="C6" s="20">
        <v>0.0</v>
      </c>
      <c r="D6" s="108">
        <v>530.0</v>
      </c>
      <c r="E6" s="109"/>
      <c r="F6" s="75">
        <v>-270.0</v>
      </c>
      <c r="G6" s="51">
        <v>800.0</v>
      </c>
      <c r="H6" s="39"/>
      <c r="I6" s="52"/>
    </row>
    <row r="7" ht="15.75" customHeight="1">
      <c r="A7" s="58" t="s">
        <v>86</v>
      </c>
      <c r="B7" s="2"/>
      <c r="C7" s="15">
        <v>0.0</v>
      </c>
      <c r="D7" s="14"/>
      <c r="E7" s="14"/>
      <c r="F7" s="75">
        <v>-249.0</v>
      </c>
      <c r="G7" s="51">
        <v>249.0</v>
      </c>
      <c r="I7" s="52"/>
    </row>
    <row r="8" ht="15.75" customHeight="1">
      <c r="A8" s="59" t="s">
        <v>87</v>
      </c>
      <c r="B8" s="100"/>
      <c r="C8" s="20">
        <v>0.0</v>
      </c>
      <c r="D8" s="14"/>
      <c r="E8" s="14"/>
      <c r="F8" s="75">
        <v>-500.0</v>
      </c>
      <c r="G8" s="51">
        <v>500.0</v>
      </c>
      <c r="I8" s="52"/>
    </row>
    <row r="9" ht="15.75" customHeight="1">
      <c r="A9" s="58" t="s">
        <v>88</v>
      </c>
      <c r="B9" s="99" t="s">
        <v>89</v>
      </c>
      <c r="C9" s="20">
        <v>0.0</v>
      </c>
      <c r="D9" s="14"/>
      <c r="E9" s="20">
        <v>0.0</v>
      </c>
      <c r="F9" s="75">
        <v>0.0</v>
      </c>
      <c r="G9" s="51">
        <v>0.0</v>
      </c>
      <c r="I9" s="52"/>
    </row>
    <row r="10" ht="15.75" customHeight="1">
      <c r="A10" s="59" t="s">
        <v>90</v>
      </c>
      <c r="B10" s="100"/>
      <c r="C10" s="20">
        <v>0.0</v>
      </c>
      <c r="D10" s="14"/>
      <c r="E10" s="14"/>
      <c r="F10" s="75">
        <v>0.0</v>
      </c>
      <c r="G10" s="51">
        <v>0.0</v>
      </c>
      <c r="I10" s="52"/>
    </row>
    <row r="11" ht="15.75" customHeight="1">
      <c r="A11" s="58" t="s">
        <v>91</v>
      </c>
      <c r="B11" s="2"/>
      <c r="C11" s="15">
        <v>0.0</v>
      </c>
      <c r="D11" s="14"/>
      <c r="E11" s="28">
        <v>50.0</v>
      </c>
      <c r="F11" s="75">
        <v>-150.0</v>
      </c>
      <c r="G11" s="57">
        <f t="shared" ref="G11:G12" si="1">SUM(-F11+E11)</f>
        <v>200</v>
      </c>
      <c r="I11" s="52"/>
    </row>
    <row r="12" ht="15.75" customHeight="1">
      <c r="A12" s="58" t="s">
        <v>92</v>
      </c>
      <c r="B12" s="2"/>
      <c r="C12" s="15">
        <v>0.0</v>
      </c>
      <c r="D12" s="14"/>
      <c r="E12" s="89">
        <v>150.0</v>
      </c>
      <c r="F12" s="75">
        <v>-100.0</v>
      </c>
      <c r="G12" s="57">
        <f t="shared" si="1"/>
        <v>250</v>
      </c>
      <c r="I12" s="52"/>
      <c r="J12" s="91"/>
    </row>
    <row r="13" ht="15.75" customHeight="1">
      <c r="A13" s="48" t="s">
        <v>93</v>
      </c>
      <c r="B13" s="2"/>
      <c r="C13" s="15">
        <v>0.0</v>
      </c>
      <c r="D13" s="14"/>
      <c r="E13" s="14"/>
      <c r="F13" s="75">
        <v>-300.0</v>
      </c>
      <c r="G13" s="51">
        <v>300.0</v>
      </c>
      <c r="I13" s="52"/>
    </row>
    <row r="14" ht="15.75" customHeight="1">
      <c r="A14" s="62" t="s">
        <v>41</v>
      </c>
      <c r="B14" s="55" t="s">
        <v>94</v>
      </c>
      <c r="C14" s="20">
        <v>0.0</v>
      </c>
      <c r="D14" s="14"/>
      <c r="E14" s="14"/>
      <c r="F14" s="75">
        <v>-228.54</v>
      </c>
      <c r="G14" s="51">
        <v>228.54</v>
      </c>
      <c r="I14" s="52"/>
    </row>
    <row r="15" ht="15.75" customHeight="1">
      <c r="A15" s="84" t="s">
        <v>95</v>
      </c>
      <c r="B15" s="2"/>
      <c r="C15" s="110">
        <f t="shared" ref="C15:G15" si="2">SUM(C3:C14)</f>
        <v>22.16</v>
      </c>
      <c r="D15" s="110">
        <f t="shared" si="2"/>
        <v>2330</v>
      </c>
      <c r="E15" s="110">
        <f t="shared" si="2"/>
        <v>700</v>
      </c>
      <c r="F15" s="111">
        <f t="shared" si="2"/>
        <v>-2507.54</v>
      </c>
      <c r="G15" s="66">
        <f t="shared" si="2"/>
        <v>5515.38</v>
      </c>
      <c r="I15" s="80"/>
    </row>
    <row r="16" ht="15.75" customHeight="1"/>
    <row r="17" ht="15.75" customHeight="1">
      <c r="A17" s="18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